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015" activeTab="0"/>
  </bookViews>
  <sheets>
    <sheet name="nieuw regime jaar" sheetId="1" r:id="rId1"/>
  </sheets>
  <definedNames>
    <definedName name="_xlnm.Print_Area" localSheetId="0">'nieuw regime jaar'!$A$3:$T$54</definedName>
  </definedNames>
  <calcPr fullCalcOnLoad="1"/>
</workbook>
</file>

<file path=xl/sharedStrings.xml><?xml version="1.0" encoding="utf-8"?>
<sst xmlns="http://schemas.openxmlformats.org/spreadsheetml/2006/main" count="45" uniqueCount="22">
  <si>
    <t>zelfstandig</t>
  </si>
  <si>
    <t>ongehuwd</t>
  </si>
  <si>
    <t>met toeslag</t>
  </si>
  <si>
    <t>aow</t>
  </si>
  <si>
    <t>jaar 2005</t>
  </si>
  <si>
    <t>inbouw</t>
  </si>
  <si>
    <t>franchise</t>
  </si>
  <si>
    <t>per jaar</t>
  </si>
  <si>
    <t>eindloon</t>
  </si>
  <si>
    <t>middelloon</t>
  </si>
  <si>
    <t>opbouw per jaar bij</t>
  </si>
  <si>
    <t>jaar 2006</t>
  </si>
  <si>
    <t>jaar 2007</t>
  </si>
  <si>
    <t>jaar 2008</t>
  </si>
  <si>
    <t>jaar 2009</t>
  </si>
  <si>
    <t>totaal</t>
  </si>
  <si>
    <t>jaar 2010</t>
  </si>
  <si>
    <t>jaar 2011</t>
  </si>
  <si>
    <t>jaar 2012</t>
  </si>
  <si>
    <t>jaar 2013</t>
  </si>
  <si>
    <t>jaar 2014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</si>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</sst>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%"/>
  </numFmts>
  <fonts count="3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1"/>
  <sheetViews>
    <sheetView tabSelected="1" zoomScalePageLayoutView="0" workbookViewId="0" topLeftCell="A31">
      <selection activeCell="J54" sqref="J54"/>
    </sheetView>
  </sheetViews>
  <sheetFormatPr defaultColWidth="9.140625" defaultRowHeight="12.75"/>
  <cols>
    <col min="1" max="2" width="9.140625" style="1" customWidth="1"/>
    <col min="3" max="3" width="9.140625" style="7" customWidth="1"/>
    <col min="4" max="4" width="1.7109375" style="7" customWidth="1"/>
    <col min="5" max="5" width="9.140625" style="7" customWidth="1"/>
    <col min="6" max="6" width="1.7109375" style="1" customWidth="1"/>
    <col min="7" max="8" width="9.140625" style="4" customWidth="1"/>
    <col min="9" max="9" width="0.85546875" style="4" customWidth="1"/>
    <col min="10" max="10" width="9.140625" style="4" customWidth="1"/>
    <col min="11" max="11" width="1.7109375" style="4" customWidth="1"/>
    <col min="12" max="13" width="9.140625" style="4" customWidth="1"/>
    <col min="14" max="14" width="0.85546875" style="4" customWidth="1"/>
    <col min="15" max="15" width="9.140625" style="4" customWidth="1"/>
    <col min="16" max="16" width="1.7109375" style="4" customWidth="1"/>
    <col min="17" max="18" width="9.140625" style="4" customWidth="1"/>
    <col min="19" max="19" width="0.85546875" style="4" customWidth="1"/>
    <col min="20" max="21" width="9.140625" style="4" customWidth="1"/>
    <col min="22" max="22" width="9.140625" style="3" customWidth="1"/>
    <col min="23" max="16384" width="9.140625" style="1" customWidth="1"/>
  </cols>
  <sheetData>
    <row r="3" spans="3:20" ht="12.75">
      <c r="C3" s="8"/>
      <c r="D3" s="8"/>
      <c r="E3" s="8" t="s">
        <v>10</v>
      </c>
      <c r="G3" s="5"/>
      <c r="H3" s="5"/>
      <c r="I3" s="5"/>
      <c r="J3" s="5" t="s">
        <v>0</v>
      </c>
      <c r="L3" s="5"/>
      <c r="M3" s="5"/>
      <c r="N3" s="5"/>
      <c r="O3" s="5" t="s">
        <v>1</v>
      </c>
      <c r="Q3" s="5"/>
      <c r="R3" s="5"/>
      <c r="S3" s="5"/>
      <c r="T3" s="5" t="s">
        <v>2</v>
      </c>
    </row>
    <row r="4" spans="3:20" ht="12.75">
      <c r="C4" s="8" t="s">
        <v>8</v>
      </c>
      <c r="E4" s="8" t="s">
        <v>9</v>
      </c>
      <c r="G4" s="10"/>
      <c r="H4" s="10" t="s">
        <v>5</v>
      </c>
      <c r="I4" s="11"/>
      <c r="J4" s="10" t="s">
        <v>6</v>
      </c>
      <c r="L4" s="10"/>
      <c r="M4" s="10" t="s">
        <v>5</v>
      </c>
      <c r="N4" s="11"/>
      <c r="O4" s="10" t="s">
        <v>6</v>
      </c>
      <c r="Q4" s="10"/>
      <c r="R4" s="10" t="s">
        <v>5</v>
      </c>
      <c r="S4" s="11"/>
      <c r="T4" s="10" t="s">
        <v>6</v>
      </c>
    </row>
    <row r="5" spans="7:24" ht="12.75">
      <c r="G5" s="4" t="s">
        <v>7</v>
      </c>
      <c r="H5" s="4" t="s">
        <v>15</v>
      </c>
      <c r="J5" s="4" t="s">
        <v>15</v>
      </c>
      <c r="L5" s="4" t="s">
        <v>7</v>
      </c>
      <c r="M5" s="4" t="s">
        <v>15</v>
      </c>
      <c r="O5" s="4" t="s">
        <v>15</v>
      </c>
      <c r="Q5" s="4" t="s">
        <v>7</v>
      </c>
      <c r="R5" s="4" t="s">
        <v>15</v>
      </c>
      <c r="T5" s="4" t="s">
        <v>15</v>
      </c>
      <c r="V5" s="12"/>
      <c r="W5" s="12"/>
      <c r="X5" s="12"/>
    </row>
    <row r="6" spans="1:24" ht="12.75">
      <c r="A6" s="1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12"/>
      <c r="W6" s="12"/>
      <c r="X6" s="12"/>
    </row>
    <row r="7" spans="1:24" ht="12.75">
      <c r="A7" s="2">
        <v>38353</v>
      </c>
      <c r="B7" s="2" t="s">
        <v>3</v>
      </c>
      <c r="C7" s="7">
        <v>0.02</v>
      </c>
      <c r="E7" s="7">
        <v>0.0225</v>
      </c>
      <c r="F7" s="2"/>
      <c r="G7" s="9">
        <f>H7/35</f>
        <v>227.088</v>
      </c>
      <c r="H7" s="9">
        <v>7948.08</v>
      </c>
      <c r="I7" s="9"/>
      <c r="J7" s="9">
        <v>11354.4</v>
      </c>
      <c r="K7" s="9"/>
      <c r="L7" s="9">
        <f>M7/35</f>
        <v>331.74857142857144</v>
      </c>
      <c r="M7" s="9">
        <v>11611.2</v>
      </c>
      <c r="N7" s="9"/>
      <c r="O7" s="9">
        <v>16587.428571428572</v>
      </c>
      <c r="P7" s="9"/>
      <c r="Q7" s="9">
        <f>R7/35</f>
        <v>454.176</v>
      </c>
      <c r="R7" s="9">
        <v>15896.16</v>
      </c>
      <c r="S7" s="9"/>
      <c r="T7" s="9">
        <v>22708.8</v>
      </c>
      <c r="V7" s="12"/>
      <c r="W7" s="12"/>
      <c r="X7" s="12"/>
    </row>
    <row r="8" spans="3:24" ht="12.75">
      <c r="C8" s="7">
        <v>0.019</v>
      </c>
      <c r="E8" s="7">
        <v>0.0215</v>
      </c>
      <c r="G8" s="9">
        <f>H8/35</f>
        <v>207.8</v>
      </c>
      <c r="H8" s="9">
        <v>7273</v>
      </c>
      <c r="I8" s="9"/>
      <c r="J8" s="9">
        <v>10390</v>
      </c>
      <c r="K8" s="9"/>
      <c r="L8" s="9">
        <f>M8/35</f>
        <v>303.57109641573817</v>
      </c>
      <c r="M8" s="9">
        <v>10624.988374550836</v>
      </c>
      <c r="N8" s="9"/>
      <c r="O8" s="9">
        <v>15178.554820786909</v>
      </c>
      <c r="P8" s="9"/>
      <c r="Q8" s="9">
        <f>R8/35</f>
        <v>415.6</v>
      </c>
      <c r="R8" s="9">
        <v>14546</v>
      </c>
      <c r="S8" s="9"/>
      <c r="T8" s="9">
        <v>20780</v>
      </c>
      <c r="V8" s="12"/>
      <c r="W8" s="12"/>
      <c r="X8" s="12"/>
    </row>
    <row r="9" spans="3:24" ht="12.75">
      <c r="C9" s="7">
        <v>0.018</v>
      </c>
      <c r="E9" s="7">
        <v>0.0205</v>
      </c>
      <c r="G9" s="9">
        <f>H9/35</f>
        <v>187.82</v>
      </c>
      <c r="H9" s="9">
        <v>6573.7</v>
      </c>
      <c r="I9" s="9"/>
      <c r="J9" s="9">
        <v>9391</v>
      </c>
      <c r="K9" s="9"/>
      <c r="L9" s="9">
        <f>M9/35</f>
        <v>274.3826916689314</v>
      </c>
      <c r="M9" s="9">
        <v>9603.3942084126</v>
      </c>
      <c r="N9" s="9"/>
      <c r="O9" s="9">
        <v>13719.13458344657</v>
      </c>
      <c r="P9" s="9"/>
      <c r="Q9" s="9">
        <f>R9/35</f>
        <v>375.64</v>
      </c>
      <c r="R9" s="9">
        <v>13147.4</v>
      </c>
      <c r="S9" s="9"/>
      <c r="T9" s="9">
        <v>18782</v>
      </c>
      <c r="V9" s="12"/>
      <c r="W9" s="12"/>
      <c r="X9" s="12"/>
    </row>
    <row r="10" spans="22:24" ht="12.75">
      <c r="V10" s="12"/>
      <c r="W10" s="12"/>
      <c r="X10" s="12"/>
    </row>
    <row r="11" spans="1:24" ht="12.75">
      <c r="A11" s="1" t="s">
        <v>11</v>
      </c>
      <c r="V11" s="12"/>
      <c r="W11" s="12"/>
      <c r="X11" s="12"/>
    </row>
    <row r="12" spans="1:24" ht="12.75">
      <c r="A12" s="2">
        <v>38718</v>
      </c>
      <c r="B12" s="2" t="s">
        <v>3</v>
      </c>
      <c r="C12" s="7">
        <v>0.02</v>
      </c>
      <c r="E12" s="7">
        <v>0.0225</v>
      </c>
      <c r="G12" s="6">
        <f>H12/35</f>
        <v>231.32914285714287</v>
      </c>
      <c r="H12" s="6">
        <v>8096.52</v>
      </c>
      <c r="I12" s="6"/>
      <c r="J12" s="6">
        <v>11566.457142857143</v>
      </c>
      <c r="K12" s="6"/>
      <c r="L12" s="6">
        <f>M12/35</f>
        <v>338.0194285714286</v>
      </c>
      <c r="M12" s="6">
        <v>11830.68</v>
      </c>
      <c r="N12" s="6"/>
      <c r="O12" s="6">
        <v>16900.97142857143</v>
      </c>
      <c r="P12" s="6"/>
      <c r="Q12" s="6">
        <f>R12/35</f>
        <v>462.65828571428574</v>
      </c>
      <c r="R12" s="6">
        <v>16193.04</v>
      </c>
      <c r="S12" s="6"/>
      <c r="T12" s="6">
        <v>23132.914285714287</v>
      </c>
      <c r="V12" s="12"/>
      <c r="W12" s="12"/>
      <c r="X12" s="12"/>
    </row>
    <row r="13" spans="3:24" ht="12.75">
      <c r="C13" s="7">
        <v>0.019</v>
      </c>
      <c r="E13" s="7">
        <v>0.0215</v>
      </c>
      <c r="G13" s="6">
        <f>H13/35</f>
        <v>211.67999999999998</v>
      </c>
      <c r="H13" s="6">
        <f>0.7*J13</f>
        <v>7408.799999999999</v>
      </c>
      <c r="I13" s="6"/>
      <c r="J13" s="6">
        <v>10584</v>
      </c>
      <c r="K13" s="6"/>
      <c r="L13" s="6">
        <f>M13/35</f>
        <v>309.3093305553039</v>
      </c>
      <c r="M13" s="6">
        <f>(M$12/M$7)*M8</f>
        <v>10825.826569435638</v>
      </c>
      <c r="N13" s="6"/>
      <c r="O13" s="6">
        <f>(10/7)*M13</f>
        <v>15465.466527765197</v>
      </c>
      <c r="P13" s="6"/>
      <c r="Q13" s="6">
        <f>R13/35</f>
        <v>423.36183229157234</v>
      </c>
      <c r="R13" s="6">
        <f>(R$12/R$7)*R8</f>
        <v>14817.664130205032</v>
      </c>
      <c r="S13" s="6"/>
      <c r="T13" s="6">
        <f>(10/7)*R13</f>
        <v>21168.091614578618</v>
      </c>
      <c r="V13" s="12"/>
      <c r="W13" s="12"/>
      <c r="X13" s="12"/>
    </row>
    <row r="14" spans="3:24" ht="12.75">
      <c r="C14" s="7">
        <v>0.018</v>
      </c>
      <c r="E14" s="7">
        <v>0.0205</v>
      </c>
      <c r="G14" s="6">
        <f>H14/35</f>
        <v>191.32</v>
      </c>
      <c r="H14" s="6">
        <f>0.7*J14</f>
        <v>6696.2</v>
      </c>
      <c r="I14" s="6"/>
      <c r="J14" s="6">
        <v>9566</v>
      </c>
      <c r="K14" s="6"/>
      <c r="L14" s="6">
        <f>M14/35</f>
        <v>279.5691937675514</v>
      </c>
      <c r="M14" s="6">
        <f>(M$12/M$7)*M9</f>
        <v>9784.9217818643</v>
      </c>
      <c r="N14" s="6"/>
      <c r="O14" s="6">
        <f>(10/7)*M14</f>
        <v>13978.45968837757</v>
      </c>
      <c r="P14" s="6"/>
      <c r="Q14" s="6">
        <f>R14/35</f>
        <v>382.6555309961651</v>
      </c>
      <c r="R14" s="6">
        <f>(R$12/R$7)*R9</f>
        <v>13392.94358486578</v>
      </c>
      <c r="S14" s="6"/>
      <c r="T14" s="6">
        <f>(10/7)*R14</f>
        <v>19132.776549808255</v>
      </c>
      <c r="V14" s="12"/>
      <c r="W14" s="12"/>
      <c r="X14" s="12"/>
    </row>
    <row r="15" spans="7:24" ht="12.75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12"/>
      <c r="W15" s="12"/>
      <c r="X15" s="12"/>
    </row>
    <row r="16" spans="1:24" ht="12.75">
      <c r="A16" s="1" t="s">
        <v>12</v>
      </c>
      <c r="V16" s="12"/>
      <c r="W16" s="12"/>
      <c r="X16" s="12"/>
    </row>
    <row r="17" spans="1:24" ht="12.75">
      <c r="A17" s="2">
        <v>39083</v>
      </c>
      <c r="B17" s="2" t="s">
        <v>3</v>
      </c>
      <c r="C17" s="7">
        <v>0.02</v>
      </c>
      <c r="E17" s="7">
        <v>0.0225</v>
      </c>
      <c r="G17" s="6">
        <f>H17/35</f>
        <v>237.4491428571429</v>
      </c>
      <c r="H17" s="6">
        <f>(653.73+38.83)*12</f>
        <v>8310.720000000001</v>
      </c>
      <c r="I17" s="6"/>
      <c r="J17" s="6">
        <f>(10/7)*H17</f>
        <v>11872.457142857145</v>
      </c>
      <c r="K17" s="6"/>
      <c r="L17" s="6">
        <f>M17/35</f>
        <v>346.47085714285714</v>
      </c>
      <c r="M17" s="6">
        <f>(956.18+54.36)*12</f>
        <v>12126.48</v>
      </c>
      <c r="N17" s="6"/>
      <c r="O17" s="6">
        <f>(10/7)*M17</f>
        <v>17323.542857142857</v>
      </c>
      <c r="P17" s="6"/>
      <c r="Q17" s="6">
        <f>R17/35</f>
        <v>474.8948571428571</v>
      </c>
      <c r="R17" s="6">
        <f>(1307.45+77.66)*12</f>
        <v>16621.32</v>
      </c>
      <c r="S17" s="6"/>
      <c r="T17" s="6">
        <f>(10/7)*R17</f>
        <v>23744.742857142857</v>
      </c>
      <c r="V17" s="12"/>
      <c r="W17" s="12"/>
      <c r="X17" s="12"/>
    </row>
    <row r="18" spans="3:24" ht="12.75">
      <c r="C18" s="7">
        <v>0.019</v>
      </c>
      <c r="E18" s="7">
        <v>0.0215</v>
      </c>
      <c r="G18" s="6">
        <f>H18/35</f>
        <v>217.27999999999997</v>
      </c>
      <c r="H18" s="6">
        <f>0.7*J18</f>
        <v>7604.799999999999</v>
      </c>
      <c r="I18" s="6"/>
      <c r="J18" s="6">
        <v>10864</v>
      </c>
      <c r="K18" s="6"/>
      <c r="L18" s="6">
        <f>M18/35</f>
        <v>317.04131223287504</v>
      </c>
      <c r="M18" s="6">
        <f>(H18/H$17)*M$17</f>
        <v>11096.445928150626</v>
      </c>
      <c r="N18" s="6"/>
      <c r="O18" s="6">
        <f>(10/7)*M18</f>
        <v>15852.065611643751</v>
      </c>
      <c r="P18" s="6"/>
      <c r="Q18" s="6">
        <f>R18/35</f>
        <v>434.55686265449907</v>
      </c>
      <c r="R18" s="6">
        <f>(M18/M$17)*R$17</f>
        <v>15209.490192907468</v>
      </c>
      <c r="S18" s="6"/>
      <c r="T18" s="6">
        <f>(10/7)*R18</f>
        <v>21727.843132724953</v>
      </c>
      <c r="V18" s="12"/>
      <c r="W18" s="12"/>
      <c r="X18" s="12"/>
    </row>
    <row r="19" spans="3:24" ht="12.75">
      <c r="C19" s="7">
        <v>0.018</v>
      </c>
      <c r="E19" s="7">
        <v>0.0205</v>
      </c>
      <c r="G19" s="6">
        <f>H19/35</f>
        <v>196.37999999999997</v>
      </c>
      <c r="H19" s="6">
        <f>0.7*J19</f>
        <v>6873.299999999999</v>
      </c>
      <c r="I19" s="6"/>
      <c r="J19" s="6">
        <v>9819</v>
      </c>
      <c r="K19" s="6"/>
      <c r="L19" s="6">
        <f>M19/35</f>
        <v>286.5453465403719</v>
      </c>
      <c r="M19" s="6">
        <f>(H19/H$17)*M$17</f>
        <v>10029.087128913015</v>
      </c>
      <c r="N19" s="6"/>
      <c r="O19" s="6">
        <f>(10/7)*M19</f>
        <v>14327.267327018593</v>
      </c>
      <c r="P19" s="6"/>
      <c r="Q19" s="6">
        <f>R19/35</f>
        <v>392.7571644334064</v>
      </c>
      <c r="R19" s="6">
        <f>(M19/M$17)*R$17</f>
        <v>13746.500755169223</v>
      </c>
      <c r="S19" s="6"/>
      <c r="T19" s="6">
        <f>(10/7)*R19</f>
        <v>19637.858221670318</v>
      </c>
      <c r="V19" s="12"/>
      <c r="W19" s="12"/>
      <c r="X19" s="12"/>
    </row>
    <row r="20" spans="22:24" ht="12.75">
      <c r="V20" s="12"/>
      <c r="W20" s="12"/>
      <c r="X20" s="12"/>
    </row>
    <row r="21" spans="1:24" ht="12.75">
      <c r="A21" s="1" t="s">
        <v>13</v>
      </c>
      <c r="V21" s="12"/>
      <c r="W21" s="12"/>
      <c r="X21" s="12"/>
    </row>
    <row r="22" spans="1:24" ht="12.75">
      <c r="A22" s="2">
        <v>39448</v>
      </c>
      <c r="B22" s="2" t="s">
        <v>3</v>
      </c>
      <c r="C22" s="7">
        <v>0.02</v>
      </c>
      <c r="E22" s="7">
        <v>0.0225</v>
      </c>
      <c r="G22" s="6">
        <f>H22/35</f>
        <v>244.1794285714286</v>
      </c>
      <c r="H22" s="6">
        <f>(673.84+38.35)*12</f>
        <v>8546.28</v>
      </c>
      <c r="I22" s="6"/>
      <c r="J22" s="6">
        <f>(10/7)*H22</f>
        <v>12208.971428571429</v>
      </c>
      <c r="K22" s="6"/>
      <c r="L22" s="6">
        <f>M22/35</f>
        <v>356.0708571428571</v>
      </c>
      <c r="M22" s="6">
        <f>(984.86+53.68)*12</f>
        <v>12462.48</v>
      </c>
      <c r="N22" s="6"/>
      <c r="O22" s="6">
        <f>(10/7)*M22</f>
        <v>17803.542857142857</v>
      </c>
      <c r="P22" s="6"/>
      <c r="Q22" s="6">
        <f>R22/35</f>
        <v>488.3588571428572</v>
      </c>
      <c r="R22" s="6">
        <f>(1347.68+76.7)*12</f>
        <v>17092.56</v>
      </c>
      <c r="S22" s="6"/>
      <c r="T22" s="6">
        <f>(10/7)*R22</f>
        <v>24417.942857142858</v>
      </c>
      <c r="V22" s="12"/>
      <c r="W22" s="12"/>
      <c r="X22" s="12"/>
    </row>
    <row r="23" spans="3:24" ht="12.75">
      <c r="C23" s="7">
        <v>0.019</v>
      </c>
      <c r="E23" s="7">
        <v>0.0215</v>
      </c>
      <c r="G23" s="6">
        <f>H23/35</f>
        <v>223.44</v>
      </c>
      <c r="H23" s="6">
        <f>0.7*J23</f>
        <v>7820.4</v>
      </c>
      <c r="I23" s="6"/>
      <c r="J23" s="6">
        <v>11172</v>
      </c>
      <c r="K23" s="6"/>
      <c r="L23" s="6">
        <f>M23/35</f>
        <v>325.82790772125406</v>
      </c>
      <c r="M23" s="6">
        <f>(H23/H$22)*M$22</f>
        <v>11403.976770243893</v>
      </c>
      <c r="N23" s="6"/>
      <c r="O23" s="6">
        <f>(10/7)*M23</f>
        <v>16291.395386062704</v>
      </c>
      <c r="P23" s="6"/>
      <c r="Q23" s="6">
        <f>R23/35</f>
        <v>446.88</v>
      </c>
      <c r="R23" s="6">
        <f>(M23/M$22)*R$22</f>
        <v>15640.8</v>
      </c>
      <c r="S23" s="6"/>
      <c r="T23" s="6">
        <f>(10/7)*R23</f>
        <v>22344</v>
      </c>
      <c r="V23" s="12"/>
      <c r="W23" s="12"/>
      <c r="X23" s="12"/>
    </row>
    <row r="24" spans="3:24" ht="12.75">
      <c r="C24" s="7">
        <v>0.018</v>
      </c>
      <c r="E24" s="7">
        <v>0.0205</v>
      </c>
      <c r="G24" s="6">
        <f>H24/35</f>
        <v>201.94</v>
      </c>
      <c r="H24" s="6">
        <f>0.7*J24</f>
        <v>7067.9</v>
      </c>
      <c r="I24" s="6"/>
      <c r="J24" s="6">
        <v>10097</v>
      </c>
      <c r="K24" s="6"/>
      <c r="L24" s="6">
        <f>M24/35</f>
        <v>294.4758668332888</v>
      </c>
      <c r="M24" s="6">
        <f>(H24/H$22)*M$22</f>
        <v>10306.655339165109</v>
      </c>
      <c r="N24" s="6"/>
      <c r="O24" s="6">
        <f>(10/7)*M24</f>
        <v>14723.793341664441</v>
      </c>
      <c r="P24" s="6"/>
      <c r="Q24" s="6">
        <f>R24/35</f>
        <v>403.88</v>
      </c>
      <c r="R24" s="6">
        <f>(M24/M$22)*R$22</f>
        <v>14135.8</v>
      </c>
      <c r="S24" s="6"/>
      <c r="T24" s="6">
        <f>(10/7)*R24</f>
        <v>20194</v>
      </c>
      <c r="V24" s="12"/>
      <c r="W24" s="12"/>
      <c r="X24" s="12"/>
    </row>
    <row r="25" spans="22:24" ht="12.75">
      <c r="V25" s="12"/>
      <c r="W25" s="12"/>
      <c r="X25" s="12"/>
    </row>
    <row r="26" spans="1:24" ht="12.75">
      <c r="A26" s="1" t="s">
        <v>14</v>
      </c>
      <c r="V26" s="12"/>
      <c r="W26" s="12"/>
      <c r="X26" s="12"/>
    </row>
    <row r="27" spans="1:24" ht="12.75">
      <c r="A27" s="2">
        <v>39814</v>
      </c>
      <c r="B27" s="2" t="s">
        <v>3</v>
      </c>
      <c r="C27" s="7">
        <v>0.02</v>
      </c>
      <c r="E27" s="7">
        <v>0.0225</v>
      </c>
      <c r="G27" s="6">
        <f>H27/35</f>
        <v>249.30514285714287</v>
      </c>
      <c r="H27" s="6">
        <f>(686.78+40.36)*12</f>
        <v>8725.68</v>
      </c>
      <c r="I27" s="6"/>
      <c r="J27" s="6">
        <f>(10/7)*H27</f>
        <v>12465.257142857143</v>
      </c>
      <c r="K27" s="6"/>
      <c r="L27" s="6">
        <f>M27/35</f>
        <v>362.8937142857143</v>
      </c>
      <c r="M27" s="6">
        <f>(1001.94+56.5)*12</f>
        <v>12701.28</v>
      </c>
      <c r="N27" s="6"/>
      <c r="O27" s="6">
        <f>(10/7)*M27</f>
        <v>18144.685714285715</v>
      </c>
      <c r="P27" s="6"/>
      <c r="Q27" s="6">
        <f>R27/35</f>
        <v>498.61028571428574</v>
      </c>
      <c r="R27" s="6">
        <f>(1373.56+80.72)*12</f>
        <v>17451.36</v>
      </c>
      <c r="S27" s="6"/>
      <c r="T27" s="6">
        <f>(10/7)*R27</f>
        <v>24930.514285714286</v>
      </c>
      <c r="V27" s="12"/>
      <c r="W27" s="12"/>
      <c r="X27" s="12"/>
    </row>
    <row r="28" spans="3:24" ht="12.75">
      <c r="C28" s="7">
        <v>0.019</v>
      </c>
      <c r="E28" s="7">
        <v>0.0215</v>
      </c>
      <c r="G28" s="6">
        <f>H28/35</f>
        <v>228.14</v>
      </c>
      <c r="H28" s="6">
        <f>0.7*J28</f>
        <v>7984.9</v>
      </c>
      <c r="I28" s="6"/>
      <c r="J28" s="6">
        <v>11407</v>
      </c>
      <c r="K28" s="6"/>
      <c r="L28" s="6">
        <f>M28/35</f>
        <v>332.0852952663861</v>
      </c>
      <c r="M28" s="6">
        <f>(H28/H$27)*M$27</f>
        <v>11622.985334323514</v>
      </c>
      <c r="N28" s="6"/>
      <c r="O28" s="6">
        <f>(10/7)*M28</f>
        <v>16604.264763319305</v>
      </c>
      <c r="P28" s="6"/>
      <c r="Q28" s="6">
        <f>R28/35</f>
        <v>456.28</v>
      </c>
      <c r="R28" s="6">
        <f>(M28/M$27)*R$27</f>
        <v>15969.8</v>
      </c>
      <c r="S28" s="6"/>
      <c r="T28" s="6">
        <f>(10/7)*R28</f>
        <v>22814</v>
      </c>
      <c r="V28" s="12"/>
      <c r="W28" s="12"/>
      <c r="X28" s="12"/>
    </row>
    <row r="29" spans="3:24" ht="12.75">
      <c r="C29" s="7">
        <v>0.018</v>
      </c>
      <c r="E29" s="7">
        <v>0.0205</v>
      </c>
      <c r="G29" s="6">
        <f>H29/35</f>
        <v>206.17999999999998</v>
      </c>
      <c r="H29" s="6">
        <f>0.7*J29</f>
        <v>7216.299999999999</v>
      </c>
      <c r="I29" s="6"/>
      <c r="J29" s="6">
        <v>10309</v>
      </c>
      <c r="K29" s="6"/>
      <c r="L29" s="6">
        <f>M29/35</f>
        <v>300.11986577550397</v>
      </c>
      <c r="M29" s="6">
        <f>(H29/H$27)*M$27</f>
        <v>10504.19530214264</v>
      </c>
      <c r="N29" s="6"/>
      <c r="O29" s="6">
        <f>(10/7)*M29</f>
        <v>15005.9932887752</v>
      </c>
      <c r="P29" s="6"/>
      <c r="Q29" s="6">
        <f>R29/35</f>
        <v>412.3599999999999</v>
      </c>
      <c r="R29" s="6">
        <f>(M29/M$27)*R$27</f>
        <v>14432.599999999997</v>
      </c>
      <c r="S29" s="6"/>
      <c r="T29" s="6">
        <f>(10/7)*R29</f>
        <v>20617.999999999996</v>
      </c>
      <c r="V29" s="12"/>
      <c r="W29" s="12"/>
      <c r="X29" s="12"/>
    </row>
    <row r="30" spans="22:24" ht="12.75">
      <c r="V30" s="12"/>
      <c r="W30" s="12"/>
      <c r="X30" s="12"/>
    </row>
    <row r="31" spans="1:24" ht="12.75">
      <c r="A31" s="1" t="s">
        <v>16</v>
      </c>
      <c r="V31" s="12"/>
      <c r="W31" s="12"/>
      <c r="X31" s="12"/>
    </row>
    <row r="32" spans="1:24" ht="12.75">
      <c r="A32" s="2">
        <v>40179</v>
      </c>
      <c r="B32" s="2" t="s">
        <v>3</v>
      </c>
      <c r="C32" s="7">
        <v>0.02</v>
      </c>
      <c r="E32" s="7">
        <v>0.0225</v>
      </c>
      <c r="G32" s="6">
        <f>H32/35</f>
        <v>253.464</v>
      </c>
      <c r="H32" s="6">
        <f>(698.58+40.69)*12</f>
        <v>8871.24</v>
      </c>
      <c r="J32" s="6">
        <f>(10/7)*H32</f>
        <v>12673.2</v>
      </c>
      <c r="L32" s="6">
        <f>M32/35</f>
        <v>368.5508571428572</v>
      </c>
      <c r="M32" s="6">
        <f>(1017.97+56.97)*12</f>
        <v>12899.28</v>
      </c>
      <c r="O32" s="6">
        <f>(10/7)*M32</f>
        <v>18427.54285714286</v>
      </c>
      <c r="Q32" s="6">
        <f>R32/35</f>
        <v>506.928</v>
      </c>
      <c r="R32" s="6">
        <f>(1397.16+81.38)*12</f>
        <v>17742.48</v>
      </c>
      <c r="T32" s="6">
        <f>(10/7)*R32</f>
        <v>25346.4</v>
      </c>
      <c r="V32" s="12"/>
      <c r="W32" s="12"/>
      <c r="X32" s="12"/>
    </row>
    <row r="33" spans="3:24" ht="12.75">
      <c r="C33" s="7">
        <v>0.019</v>
      </c>
      <c r="E33" s="7">
        <v>0.0215</v>
      </c>
      <c r="G33" s="6">
        <f>H33/35</f>
        <v>231.94</v>
      </c>
      <c r="H33" s="6">
        <f>0.7*J33</f>
        <v>8117.9</v>
      </c>
      <c r="J33" s="6">
        <v>11597</v>
      </c>
      <c r="L33" s="6">
        <f>M33/35</f>
        <v>337.2537551909316</v>
      </c>
      <c r="M33" s="6">
        <f>(H33/H$32)*M$32</f>
        <v>11803.881431682606</v>
      </c>
      <c r="N33" s="6"/>
      <c r="O33" s="6">
        <f>(10/7)*M33</f>
        <v>16862.68775954658</v>
      </c>
      <c r="P33" s="6"/>
      <c r="Q33" s="6">
        <f>R33/35</f>
        <v>463.88000000000005</v>
      </c>
      <c r="R33" s="6">
        <f>(M33/M$32)*R$32</f>
        <v>16235.800000000001</v>
      </c>
      <c r="S33" s="6"/>
      <c r="T33" s="6">
        <f>(10/7)*R33</f>
        <v>23194.000000000004</v>
      </c>
      <c r="V33" s="12"/>
      <c r="W33" s="12"/>
      <c r="X33" s="12"/>
    </row>
    <row r="34" spans="3:24" ht="12.75">
      <c r="C34" s="7">
        <v>0.018</v>
      </c>
      <c r="E34" s="7">
        <v>0.0205</v>
      </c>
      <c r="G34" s="6">
        <f>H34/35</f>
        <v>209.62</v>
      </c>
      <c r="H34" s="6">
        <f>0.7*J34</f>
        <v>7336.7</v>
      </c>
      <c r="J34" s="6">
        <v>10481</v>
      </c>
      <c r="L34" s="6">
        <f>M34/35</f>
        <v>304.7992246405238</v>
      </c>
      <c r="M34" s="6">
        <f>(H34/H$32)*M$32</f>
        <v>10667.972862418332</v>
      </c>
      <c r="N34" s="6"/>
      <c r="O34" s="6">
        <f>(10/7)*M34</f>
        <v>15239.961232026188</v>
      </c>
      <c r="P34" s="6"/>
      <c r="Q34" s="6">
        <f>R34/35</f>
        <v>419.24</v>
      </c>
      <c r="R34" s="6">
        <f>(M34/M$32)*R$32</f>
        <v>14673.4</v>
      </c>
      <c r="S34" s="6"/>
      <c r="T34" s="6">
        <f>(10/7)*R34</f>
        <v>20962</v>
      </c>
      <c r="V34" s="12"/>
      <c r="W34" s="12"/>
      <c r="X34" s="12"/>
    </row>
    <row r="35" spans="22:24" ht="12.75">
      <c r="V35" s="12"/>
      <c r="W35" s="12"/>
      <c r="X35" s="12"/>
    </row>
    <row r="36" spans="1:24" ht="12.75">
      <c r="A36" s="1" t="s">
        <v>17</v>
      </c>
      <c r="V36" s="12"/>
      <c r="W36" s="12"/>
      <c r="X36" s="12"/>
    </row>
    <row r="37" spans="1:24" ht="12.75">
      <c r="A37" s="2">
        <v>40544</v>
      </c>
      <c r="B37" s="2" t="s">
        <v>3</v>
      </c>
      <c r="C37" s="7">
        <v>0.02</v>
      </c>
      <c r="E37" s="7">
        <v>0.0225</v>
      </c>
      <c r="G37" s="6">
        <f>H37/35</f>
        <v>257.95885714285714</v>
      </c>
      <c r="H37" s="6">
        <f>(710.51+41.87)*12</f>
        <v>9028.56</v>
      </c>
      <c r="J37" s="6">
        <f>(10/7)*H37</f>
        <v>12897.942857142856</v>
      </c>
      <c r="L37" s="6">
        <f>M37/35</f>
        <v>374.74285714285713</v>
      </c>
      <c r="M37" s="6">
        <f>(1034.38+58.62)*12</f>
        <v>13116</v>
      </c>
      <c r="O37" s="6">
        <f>(10/7)*M37</f>
        <v>18737.14285714286</v>
      </c>
      <c r="Q37" s="6">
        <f>R37/35</f>
        <v>515.9177142857143</v>
      </c>
      <c r="R37" s="6">
        <f>H37*2</f>
        <v>18057.12</v>
      </c>
      <c r="T37" s="6">
        <f>(10/7)*R37</f>
        <v>25795.885714285712</v>
      </c>
      <c r="V37" s="12"/>
      <c r="W37" s="12"/>
      <c r="X37" s="12"/>
    </row>
    <row r="38" spans="3:24" ht="12.75">
      <c r="C38" s="7">
        <v>0.019</v>
      </c>
      <c r="E38" s="7">
        <v>0.0215</v>
      </c>
      <c r="G38" s="6">
        <f>H38/35</f>
        <v>236.06</v>
      </c>
      <c r="H38" s="6">
        <f>0.7*J38</f>
        <v>8262.1</v>
      </c>
      <c r="J38" s="6">
        <v>11803</v>
      </c>
      <c r="L38" s="6">
        <f>M38/35</f>
        <v>342.92987586060235</v>
      </c>
      <c r="M38" s="6">
        <f>(H38/H$37)*M$37</f>
        <v>12002.545655121083</v>
      </c>
      <c r="N38" s="6"/>
      <c r="O38" s="6">
        <f>(10/7)*M38</f>
        <v>17146.49379303012</v>
      </c>
      <c r="P38" s="6"/>
      <c r="Q38" s="6">
        <f>R38/35</f>
        <v>472.12</v>
      </c>
      <c r="R38" s="6">
        <f>H38*2</f>
        <v>16524.2</v>
      </c>
      <c r="S38" s="6"/>
      <c r="T38" s="6">
        <f>(10/7)*R38</f>
        <v>23606</v>
      </c>
      <c r="V38" s="12"/>
      <c r="W38" s="12"/>
      <c r="X38" s="12"/>
    </row>
    <row r="39" spans="3:24" ht="12.75">
      <c r="C39" s="7">
        <v>0.018</v>
      </c>
      <c r="E39" s="7">
        <v>0.0205</v>
      </c>
      <c r="G39" s="6">
        <f>H39/35</f>
        <v>213.34</v>
      </c>
      <c r="H39" s="6">
        <f>0.7*J39</f>
        <v>7466.9</v>
      </c>
      <c r="J39" s="6">
        <v>10667</v>
      </c>
      <c r="L39" s="6">
        <f>M39/35</f>
        <v>309.9240011696217</v>
      </c>
      <c r="M39" s="6">
        <f>(H39/H$37)*M$37</f>
        <v>10847.34004093676</v>
      </c>
      <c r="N39" s="6"/>
      <c r="O39" s="6">
        <f>(10/7)*M39</f>
        <v>15496.200058481087</v>
      </c>
      <c r="P39" s="6"/>
      <c r="Q39" s="6">
        <f>R39/35</f>
        <v>426.68</v>
      </c>
      <c r="R39" s="6">
        <f>H39*2</f>
        <v>14933.8</v>
      </c>
      <c r="S39" s="6"/>
      <c r="T39" s="6">
        <f>(10/7)*R39</f>
        <v>21334</v>
      </c>
      <c r="V39" s="12"/>
      <c r="W39" s="12"/>
      <c r="X39" s="12"/>
    </row>
    <row r="41" ht="12.75">
      <c r="A41" s="1" t="s">
        <v>18</v>
      </c>
    </row>
    <row r="42" spans="1:20" ht="12.75">
      <c r="A42" s="2">
        <v>40909</v>
      </c>
      <c r="B42" s="1" t="s">
        <v>3</v>
      </c>
      <c r="C42" s="7">
        <v>0.02</v>
      </c>
      <c r="E42" s="7">
        <v>0.0225</v>
      </c>
      <c r="G42" s="6">
        <f>H42/35</f>
        <v>261.23657142857144</v>
      </c>
      <c r="H42" s="6">
        <f>(718.47+43.47)*12</f>
        <v>9143.28</v>
      </c>
      <c r="J42" s="6">
        <f>(10/7)*H42</f>
        <v>13061.828571428572</v>
      </c>
      <c r="L42" s="6">
        <f>M42/35</f>
        <v>379.5942857142857</v>
      </c>
      <c r="M42" s="6">
        <f>(1046.28+60.87)*12</f>
        <v>13285.8</v>
      </c>
      <c r="O42" s="6">
        <f>(10/7)*M42</f>
        <v>18979.714285714286</v>
      </c>
      <c r="Q42" s="6">
        <f>R42/35</f>
        <v>522.4731428571429</v>
      </c>
      <c r="R42" s="6">
        <f>H42*2</f>
        <v>18286.56</v>
      </c>
      <c r="T42" s="6">
        <f>(10/7)*R42</f>
        <v>26123.657142857144</v>
      </c>
    </row>
    <row r="43" spans="3:20" ht="12.75">
      <c r="C43" s="7">
        <v>0.019</v>
      </c>
      <c r="E43" s="7">
        <v>0.0215</v>
      </c>
      <c r="G43" s="6">
        <f>H43/35</f>
        <v>239.06</v>
      </c>
      <c r="H43" s="6">
        <f>0.7*J43</f>
        <v>8367.1</v>
      </c>
      <c r="J43" s="6">
        <v>11953</v>
      </c>
      <c r="L43" s="6">
        <f>M43/35</f>
        <v>347.3702378140011</v>
      </c>
      <c r="M43" s="6">
        <f>(H43/H$42)*M$42</f>
        <v>12157.958323490038</v>
      </c>
      <c r="N43" s="6"/>
      <c r="O43" s="6">
        <f>(10/7)*M43</f>
        <v>17368.511890700054</v>
      </c>
      <c r="P43" s="6"/>
      <c r="Q43" s="6">
        <f>R43/35</f>
        <v>478.12</v>
      </c>
      <c r="R43" s="6">
        <f>H43*2</f>
        <v>16734.2</v>
      </c>
      <c r="S43" s="6"/>
      <c r="T43" s="6">
        <f>(10/7)*R43</f>
        <v>23906</v>
      </c>
    </row>
    <row r="44" spans="3:20" ht="12.75">
      <c r="C44" s="7">
        <v>0.018</v>
      </c>
      <c r="E44" s="7">
        <v>0.0205</v>
      </c>
      <c r="G44" s="6">
        <f>H44/35</f>
        <v>216.04</v>
      </c>
      <c r="H44" s="6">
        <f>0.7*J44</f>
        <v>7561.4</v>
      </c>
      <c r="J44" s="6">
        <v>10802</v>
      </c>
      <c r="L44" s="6">
        <f>M44/35</f>
        <v>313.9206315457909</v>
      </c>
      <c r="M44" s="6">
        <f>(H44/H$42)*M$42</f>
        <v>10987.222104102682</v>
      </c>
      <c r="N44" s="6"/>
      <c r="O44" s="6">
        <f>(10/7)*M44</f>
        <v>15696.031577289546</v>
      </c>
      <c r="P44" s="6"/>
      <c r="Q44" s="6">
        <f>R44/35</f>
        <v>432.08</v>
      </c>
      <c r="R44" s="6">
        <f>H44*2</f>
        <v>15122.8</v>
      </c>
      <c r="S44" s="6"/>
      <c r="T44" s="6">
        <f>(10/7)*R44</f>
        <v>21604</v>
      </c>
    </row>
    <row r="46" ht="12.75">
      <c r="A46" s="1" t="s">
        <v>19</v>
      </c>
    </row>
    <row r="47" spans="1:20" ht="12.75">
      <c r="A47" s="2">
        <v>41275</v>
      </c>
      <c r="B47" s="1" t="s">
        <v>3</v>
      </c>
      <c r="C47" s="7">
        <v>0.02</v>
      </c>
      <c r="E47" s="7">
        <v>0.0225</v>
      </c>
      <c r="G47" s="6">
        <f>H47/35</f>
        <v>264.53828571428573</v>
      </c>
      <c r="H47" s="13">
        <f>(722.21+49.36)*12</f>
        <v>9258.84</v>
      </c>
      <c r="J47" s="13">
        <f>ROUNDUP((10/7)*H47,0)</f>
        <v>13227</v>
      </c>
      <c r="L47" s="6">
        <f>M47/35</f>
        <v>386.0022857142858</v>
      </c>
      <c r="M47" s="13">
        <f>(1056.72+69.12)*12</f>
        <v>13510.080000000002</v>
      </c>
      <c r="O47" s="6">
        <f>ROUNDUP((10/7)*M47,0)</f>
        <v>19301</v>
      </c>
      <c r="Q47" s="6">
        <f>R47/35</f>
        <v>529.0765714285715</v>
      </c>
      <c r="R47" s="6">
        <f>H47*2</f>
        <v>18517.68</v>
      </c>
      <c r="T47" s="6">
        <f>ROUNDUP((10/7)*R47,0)</f>
        <v>26454</v>
      </c>
    </row>
    <row r="48" spans="3:23" ht="12.75">
      <c r="C48" s="7">
        <v>0.019</v>
      </c>
      <c r="E48" s="7">
        <v>0.0215</v>
      </c>
      <c r="G48" s="6">
        <f>H48/35</f>
        <v>242.07999999999998</v>
      </c>
      <c r="H48" s="6">
        <f>0.7*J48</f>
        <v>8472.8</v>
      </c>
      <c r="J48" s="13">
        <v>12104</v>
      </c>
      <c r="L48" s="6">
        <f>M48/35</f>
        <v>353.23217232396286</v>
      </c>
      <c r="M48" s="6">
        <f>(H48/H$47)*M$47</f>
        <v>12363.1260313387</v>
      </c>
      <c r="N48" s="6"/>
      <c r="O48" s="6">
        <f>ROUNDUP((10/7)*M48,0)</f>
        <v>17662</v>
      </c>
      <c r="P48" s="6"/>
      <c r="Q48" s="6">
        <f>R48/35</f>
        <v>484.15999999999997</v>
      </c>
      <c r="R48" s="6">
        <f>H48*2</f>
        <v>16945.6</v>
      </c>
      <c r="S48" s="6"/>
      <c r="T48" s="6">
        <f>(10/7)*R48</f>
        <v>24208</v>
      </c>
      <c r="W48" s="1" t="s">
        <v>21</v>
      </c>
    </row>
    <row r="49" spans="3:20" ht="12.75">
      <c r="C49" s="7">
        <v>0.018</v>
      </c>
      <c r="E49" s="7">
        <v>0.0205</v>
      </c>
      <c r="G49" s="6">
        <f>H49/35</f>
        <v>218.79999999999998</v>
      </c>
      <c r="H49" s="6">
        <f>0.7*J49</f>
        <v>7657.999999999999</v>
      </c>
      <c r="J49" s="13">
        <v>10940</v>
      </c>
      <c r="L49" s="6">
        <f>M49/35</f>
        <v>319.263050662934</v>
      </c>
      <c r="M49" s="6">
        <f>(H49/H$47)*M$47</f>
        <v>11174.20677320269</v>
      </c>
      <c r="N49" s="6"/>
      <c r="O49" s="6">
        <f>ROUNDUP((10/7)*M49,0)</f>
        <v>15964</v>
      </c>
      <c r="P49" s="6"/>
      <c r="Q49" s="6">
        <f>R49/35</f>
        <v>437.59999999999997</v>
      </c>
      <c r="R49" s="6">
        <f>H49*2</f>
        <v>15315.999999999998</v>
      </c>
      <c r="S49" s="6"/>
      <c r="T49" s="6">
        <f>(10/7)*R49</f>
        <v>21879.999999999996</v>
      </c>
    </row>
    <row r="50" ht="12.75">
      <c r="J50" s="4" t="s">
        <v>21</v>
      </c>
    </row>
    <row r="51" ht="12.75">
      <c r="A51" s="1" t="s">
        <v>20</v>
      </c>
    </row>
    <row r="52" spans="1:20" ht="12.75">
      <c r="A52" s="2">
        <v>41640</v>
      </c>
      <c r="B52" s="1" t="s">
        <v>3</v>
      </c>
      <c r="C52" s="7">
        <v>0.019</v>
      </c>
      <c r="E52" s="7">
        <v>0.0215</v>
      </c>
      <c r="G52" s="6">
        <f>H52/37</f>
        <v>254.43891891891892</v>
      </c>
      <c r="H52" s="13">
        <f>(734.41+50.11)*12</f>
        <v>9414.24</v>
      </c>
      <c r="J52" s="13">
        <f>ROUNDUP((10/7)*H52,0)</f>
        <v>13449</v>
      </c>
      <c r="L52" s="6">
        <f>M52/37</f>
        <v>371.16</v>
      </c>
      <c r="M52" s="13">
        <f>(1074.25+70.16)*12</f>
        <v>13732.920000000002</v>
      </c>
      <c r="N52" s="6"/>
      <c r="O52" s="6">
        <f>ROUNDUP((10/7)*M52,0)</f>
        <v>19619</v>
      </c>
      <c r="P52" s="6"/>
      <c r="Q52" s="6">
        <f>R52/37</f>
        <v>508.87783783783783</v>
      </c>
      <c r="R52" s="6">
        <f>H52*2</f>
        <v>18828.48</v>
      </c>
      <c r="S52" s="6"/>
      <c r="T52" s="6">
        <f>ROUNDUP((10/7)*R52,0)</f>
        <v>26898</v>
      </c>
    </row>
    <row r="53" spans="3:20" ht="12.75">
      <c r="C53" s="7">
        <v>0.018</v>
      </c>
      <c r="E53" s="7">
        <v>0.0205</v>
      </c>
      <c r="G53" s="6">
        <f>H53/35</f>
        <v>245.01999999999998</v>
      </c>
      <c r="H53" s="6">
        <f>0.7*J53</f>
        <v>8575.699999999999</v>
      </c>
      <c r="J53" s="13">
        <v>12251</v>
      </c>
      <c r="L53" s="6">
        <f>M53/35</f>
        <v>357.4202546780197</v>
      </c>
      <c r="M53" s="6">
        <f>(H53/H$52)*M$52</f>
        <v>12509.70891373069</v>
      </c>
      <c r="N53" s="6"/>
      <c r="O53" s="6">
        <f>ROUNDUP((10/7)*M53,0)</f>
        <v>17872</v>
      </c>
      <c r="P53" s="6"/>
      <c r="Q53" s="6">
        <f>R53/35</f>
        <v>490.03999999999996</v>
      </c>
      <c r="R53" s="6">
        <f>H53*2</f>
        <v>17151.399999999998</v>
      </c>
      <c r="S53" s="6"/>
      <c r="T53" s="6">
        <f>ROUNDUP((10/7)*R53,0)</f>
        <v>24502</v>
      </c>
    </row>
    <row r="54" spans="3:20" ht="12.75">
      <c r="C54" s="7">
        <v>0.017</v>
      </c>
      <c r="E54" s="7">
        <v>0.0195</v>
      </c>
      <c r="G54" s="6">
        <f>H54/35</f>
        <v>220.09999999999997</v>
      </c>
      <c r="H54" s="6">
        <f>0.7*J54</f>
        <v>7703.499999999999</v>
      </c>
      <c r="J54" s="13">
        <v>11005</v>
      </c>
      <c r="L54" s="6">
        <f>M54/35</f>
        <v>321.0684762657421</v>
      </c>
      <c r="M54" s="6">
        <f>(H54/H$52)*M$52</f>
        <v>11237.396669300973</v>
      </c>
      <c r="N54" s="6"/>
      <c r="O54" s="6">
        <f>ROUNDUP((10/7)*M54,0)</f>
        <v>16054</v>
      </c>
      <c r="P54" s="6"/>
      <c r="Q54" s="6">
        <f>R54/35</f>
        <v>440.19999999999993</v>
      </c>
      <c r="R54" s="6">
        <f>H54*2</f>
        <v>15406.999999999998</v>
      </c>
      <c r="S54" s="6"/>
      <c r="T54" s="6">
        <f>ROUNDUP((10/7)*R54,0)</f>
        <v>22010</v>
      </c>
    </row>
    <row r="56" ht="12.75">
      <c r="J56" s="4" t="s">
        <v>21</v>
      </c>
    </row>
    <row r="61" ht="12.75">
      <c r="Q61" s="4" t="s">
        <v>21</v>
      </c>
    </row>
  </sheetData>
  <sheetProtection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&amp;L&amp;"Times New Roman,Vet Cursief"franchises pensioenregelingen</oddHeader>
    <oddFooter xml:space="preserve">&amp;L&amp;"Times New Roman,Vet Cursief"adviesbureau lahaye heerlen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Lahaye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J. Lahaye</dc:creator>
  <cp:keywords/>
  <dc:description/>
  <cp:lastModifiedBy>janlahaye</cp:lastModifiedBy>
  <cp:lastPrinted>2014-06-09T08:30:55Z</cp:lastPrinted>
  <dcterms:created xsi:type="dcterms:W3CDTF">2005-01-10T07:16:57Z</dcterms:created>
  <dcterms:modified xsi:type="dcterms:W3CDTF">2014-06-09T08:43:43Z</dcterms:modified>
  <cp:category/>
  <cp:version/>
  <cp:contentType/>
  <cp:contentStatus/>
</cp:coreProperties>
</file>